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'Sheet1'!$A$1:$I$126</definedName>
  </definedNames>
  <calcPr fullCalcOnLoad="1"/>
</workbook>
</file>

<file path=xl/sharedStrings.xml><?xml version="1.0" encoding="utf-8"?>
<sst xmlns="http://schemas.openxmlformats.org/spreadsheetml/2006/main" count="139" uniqueCount="92">
  <si>
    <t>QUARTERLY REPORT</t>
  </si>
  <si>
    <t>The figures have not been audited.</t>
  </si>
  <si>
    <t>CONSOLIDATED INCOME STATEMENT</t>
  </si>
  <si>
    <t>RM'000</t>
  </si>
  <si>
    <t>1 (a)</t>
  </si>
  <si>
    <t xml:space="preserve">   (b)</t>
  </si>
  <si>
    <t>Investment income</t>
  </si>
  <si>
    <t xml:space="preserve">   (c)</t>
  </si>
  <si>
    <t>2 (a)</t>
  </si>
  <si>
    <t>minority interests and extraordinary items</t>
  </si>
  <si>
    <t>Depreciation and amortisation</t>
  </si>
  <si>
    <t xml:space="preserve">   (e)</t>
  </si>
  <si>
    <t xml:space="preserve">   (g)</t>
  </si>
  <si>
    <t>interests and extraordinary items</t>
  </si>
  <si>
    <t xml:space="preserve">   (h)</t>
  </si>
  <si>
    <t xml:space="preserve">   (i)</t>
  </si>
  <si>
    <t>(ii)  Less minority interests</t>
  </si>
  <si>
    <t>attributable to members of the company</t>
  </si>
  <si>
    <t>(i)   Extraordinary items</t>
  </si>
  <si>
    <t>(iii) Extraordinary items attributable to</t>
  </si>
  <si>
    <t>deducting any provision for preference</t>
  </si>
  <si>
    <t>dividends, if any:-</t>
  </si>
  <si>
    <t>(i)  Basic (based on 16,000,000</t>
  </si>
  <si>
    <t>-</t>
  </si>
  <si>
    <t xml:space="preserve">      members of the company</t>
  </si>
  <si>
    <t xml:space="preserve">     ordinary shares) (sen)</t>
  </si>
  <si>
    <t>(ii) Fully diluted (based on 16,000,000</t>
  </si>
  <si>
    <t>CONSOLIDATED BALANCE SHEET</t>
  </si>
  <si>
    <t>Investment in Associated Companies</t>
  </si>
  <si>
    <t>Long Term Investments</t>
  </si>
  <si>
    <t>Current Assets</t>
  </si>
  <si>
    <t xml:space="preserve">   Cash</t>
  </si>
  <si>
    <t xml:space="preserve">   Other Debtors, Deposits and Prepayments</t>
  </si>
  <si>
    <t>Current Liabilities</t>
  </si>
  <si>
    <t xml:space="preserve">   Short Term Borrowings</t>
  </si>
  <si>
    <t xml:space="preserve">   Amount owing to Associated Company</t>
  </si>
  <si>
    <t>Shareholders' Funds</t>
  </si>
  <si>
    <t>Share Capital</t>
  </si>
  <si>
    <t>Reserves</t>
  </si>
  <si>
    <t xml:space="preserve">   Capital Reserve</t>
  </si>
  <si>
    <t xml:space="preserve">   Retained Profit</t>
  </si>
  <si>
    <t>Minority Interests</t>
  </si>
  <si>
    <t>Long Term Borrowings</t>
  </si>
  <si>
    <t>Deferred Taxation</t>
  </si>
  <si>
    <t xml:space="preserve">   Exchange Reserve</t>
  </si>
  <si>
    <t>Quarter</t>
  </si>
  <si>
    <t>Individual Quarter</t>
  </si>
  <si>
    <t>Current Year</t>
  </si>
  <si>
    <t>Cumulative Quarter</t>
  </si>
  <si>
    <t>To Date</t>
  </si>
  <si>
    <t>As at end of</t>
  </si>
  <si>
    <t>Current Quarter</t>
  </si>
  <si>
    <t>As at preceding</t>
  </si>
  <si>
    <t>Financial Year End</t>
  </si>
  <si>
    <t>31 March 2000</t>
  </si>
  <si>
    <t>Quarterly report on consolidated results for the financial quarter ended 31 March 2001.</t>
  </si>
  <si>
    <t>Preceding Year</t>
  </si>
  <si>
    <t xml:space="preserve">Corresponding </t>
  </si>
  <si>
    <t xml:space="preserve">Current </t>
  </si>
  <si>
    <t xml:space="preserve">Year </t>
  </si>
  <si>
    <t>31 March 2001</t>
  </si>
  <si>
    <t>31 December 2000</t>
  </si>
  <si>
    <t>N/A</t>
  </si>
  <si>
    <t>Revenue</t>
  </si>
  <si>
    <t>Other income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</si>
  <si>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</si>
  <si>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</si>
  <si>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</si>
  <si>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</si>
  <si>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Profit/ (loss) before income tax,</t>
  </si>
  <si>
    <t xml:space="preserve">   (f) </t>
  </si>
  <si>
    <t>Share of profits and losses of associated</t>
  </si>
  <si>
    <t>companies</t>
  </si>
  <si>
    <t>Profit / (loss) before income tax, minority</t>
  </si>
  <si>
    <t>Income tax</t>
  </si>
  <si>
    <t>(i)   Profit / (loss) after income tax</t>
  </si>
  <si>
    <t xml:space="preserve">      before deducting minority interest</t>
  </si>
  <si>
    <t xml:space="preserve">  (k)</t>
  </si>
  <si>
    <t xml:space="preserve">Net profit / (loss) from ordinary activities </t>
  </si>
  <si>
    <t xml:space="preserve">  (l)</t>
  </si>
  <si>
    <t xml:space="preserve">  (m)</t>
  </si>
  <si>
    <t>Net profit / (loss) attributable to members</t>
  </si>
  <si>
    <t>of the company</t>
  </si>
  <si>
    <t>Earnings per share based on 2(m) above after</t>
  </si>
  <si>
    <t>Property, plant and equipment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</si>
  <si>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</si>
  <si>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</si>
  <si>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</si>
  <si>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</si>
  <si>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 xml:space="preserve">   Provision for taxation</t>
  </si>
  <si>
    <t>Net current assets or current liabilities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</si>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</sst>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#,##0.0_);[Red]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 horizontal="left" indent="6"/>
    </xf>
    <xf numFmtId="38" fontId="0" fillId="0" borderId="0" xfId="0" applyNumberFormat="1" applyFont="1" applyAlignment="1">
      <alignment horizontal="left" indent="7"/>
    </xf>
    <xf numFmtId="38" fontId="3" fillId="0" borderId="0" xfId="0" applyNumberFormat="1" applyFont="1" applyAlignment="1">
      <alignment/>
    </xf>
    <xf numFmtId="38" fontId="0" fillId="0" borderId="0" xfId="0" applyNumberFormat="1" applyFont="1" applyAlignment="1">
      <alignment horizontal="left" indent="8"/>
    </xf>
    <xf numFmtId="38" fontId="0" fillId="0" borderId="0" xfId="0" applyNumberFormat="1" applyFont="1" applyBorder="1" applyAlignment="1">
      <alignment horizontal="left" indent="6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left" indent="7"/>
    </xf>
    <xf numFmtId="40" fontId="0" fillId="0" borderId="0" xfId="0" applyNumberFormat="1" applyFont="1" applyBorder="1" applyAlignment="1">
      <alignment horizontal="left" indent="7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 quotePrefix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0" fillId="0" borderId="3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4" xfId="0" applyNumberFormat="1" applyFont="1" applyBorder="1" applyAlignment="1">
      <alignment horizontal="right"/>
    </xf>
    <xf numFmtId="38" fontId="0" fillId="0" borderId="5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38" fontId="0" fillId="0" borderId="6" xfId="0" applyNumberFormat="1" applyFont="1" applyBorder="1" applyAlignment="1">
      <alignment horizontal="right"/>
    </xf>
    <xf numFmtId="43" fontId="0" fillId="0" borderId="6" xfId="15" applyFont="1" applyBorder="1" applyAlignment="1">
      <alignment horizontal="right"/>
    </xf>
    <xf numFmtId="43" fontId="0" fillId="0" borderId="0" xfId="15" applyFont="1" applyAlignment="1">
      <alignment horizontal="right"/>
    </xf>
    <xf numFmtId="38" fontId="0" fillId="0" borderId="7" xfId="0" applyNumberFormat="1" applyFont="1" applyBorder="1" applyAlignment="1">
      <alignment horizontal="right"/>
    </xf>
    <xf numFmtId="38" fontId="0" fillId="0" borderId="8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40" fontId="0" fillId="0" borderId="6" xfId="0" applyNumberFormat="1" applyFont="1" applyBorder="1" applyAlignment="1">
      <alignment horizontal="right"/>
    </xf>
    <xf numFmtId="43" fontId="0" fillId="0" borderId="7" xfId="15" applyFont="1" applyBorder="1" applyAlignment="1">
      <alignment horizontal="right"/>
    </xf>
    <xf numFmtId="43" fontId="0" fillId="0" borderId="0" xfId="15" applyFont="1" applyBorder="1" applyAlignment="1">
      <alignment horizontal="right"/>
    </xf>
    <xf numFmtId="40" fontId="0" fillId="0" borderId="6" xfId="0" applyNumberFormat="1" applyFont="1" applyFill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idation\2000\SAAG%20conso-2000.audited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Consolidation\2001\consol%20Mar%2001%20v.2(Q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kloo\Local%20Settings\Temporary%20Internet%20Files\Content.IE5\KXUZS9Y7\announc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"/>
      <sheetName val="CONSO ADJUSTMENTS"/>
      <sheetName val="Sheet1"/>
      <sheetName val="Sheet2"/>
      <sheetName val="Sheet3"/>
    </sheetNames>
    <sheetDataSet>
      <sheetData sheetId="0">
        <row r="78">
          <cell r="S78">
            <v>6924005.281300001</v>
          </cell>
        </row>
        <row r="81">
          <cell r="S81">
            <v>1352276</v>
          </cell>
        </row>
        <row r="82">
          <cell r="S82">
            <v>60000</v>
          </cell>
        </row>
        <row r="114">
          <cell r="S114">
            <v>16000000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Overseas"/>
      <sheetName val="consol adj."/>
      <sheetName val="Exchange Reserve"/>
      <sheetName val="Interco"/>
    </sheetNames>
    <sheetDataSet>
      <sheetData sheetId="0">
        <row r="9">
          <cell r="S9">
            <v>9973167.66</v>
          </cell>
        </row>
        <row r="12">
          <cell r="S12">
            <v>50023.159999999945</v>
          </cell>
        </row>
        <row r="19">
          <cell r="S19">
            <v>-51946.349</v>
          </cell>
        </row>
        <row r="43">
          <cell r="S43">
            <v>7200508.4793</v>
          </cell>
        </row>
        <row r="46">
          <cell r="S46">
            <v>1573738.4</v>
          </cell>
        </row>
        <row r="47">
          <cell r="S47">
            <v>60000</v>
          </cell>
        </row>
        <row r="50">
          <cell r="S50">
            <v>6594033.924000001</v>
          </cell>
        </row>
        <row r="51">
          <cell r="S51">
            <v>11783567.12</v>
          </cell>
        </row>
        <row r="52">
          <cell r="S52">
            <v>6676766.873</v>
          </cell>
        </row>
        <row r="53">
          <cell r="S53">
            <v>2270064</v>
          </cell>
        </row>
        <row r="54">
          <cell r="S54">
            <v>3469699.1380000003</v>
          </cell>
        </row>
        <row r="61">
          <cell r="S61">
            <v>5167585.25</v>
          </cell>
        </row>
        <row r="62">
          <cell r="S62">
            <v>1388163.107</v>
          </cell>
        </row>
        <row r="63">
          <cell r="S63">
            <v>317712.728</v>
          </cell>
        </row>
        <row r="69">
          <cell r="S69">
            <v>4169648.06</v>
          </cell>
        </row>
        <row r="74">
          <cell r="S74">
            <v>-378026</v>
          </cell>
        </row>
        <row r="79">
          <cell r="S79">
            <v>16000000</v>
          </cell>
        </row>
        <row r="80">
          <cell r="S80">
            <v>9045116.769000001</v>
          </cell>
        </row>
        <row r="81">
          <cell r="S81">
            <v>173401.81099999993</v>
          </cell>
        </row>
        <row r="82">
          <cell r="S82">
            <v>1429795.92</v>
          </cell>
        </row>
        <row r="84">
          <cell r="S84">
            <v>868000</v>
          </cell>
        </row>
        <row r="85">
          <cell r="S85">
            <v>690928.3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D15">
            <v>496331.32999999996</v>
          </cell>
        </row>
        <row r="24">
          <cell r="D24">
            <v>-56467.69999999999</v>
          </cell>
        </row>
        <row r="36">
          <cell r="D36">
            <v>196563.49</v>
          </cell>
        </row>
        <row r="48">
          <cell r="D48">
            <v>44206.229999999996</v>
          </cell>
        </row>
        <row r="51">
          <cell r="D51">
            <v>118857.29999999999</v>
          </cell>
        </row>
        <row r="54">
          <cell r="D54">
            <v>1798614</v>
          </cell>
        </row>
        <row r="69">
          <cell r="D69">
            <v>949306.8</v>
          </cell>
        </row>
        <row r="74">
          <cell r="F74">
            <v>1.7197696562500002</v>
          </cell>
          <cell r="H74">
            <v>1.7059375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7109375" style="2" customWidth="1"/>
    <col min="2" max="2" width="40.00390625" style="2" customWidth="1"/>
    <col min="3" max="3" width="16.57421875" style="17" customWidth="1"/>
    <col min="4" max="4" width="1.421875" style="17" customWidth="1"/>
    <col min="5" max="5" width="20.7109375" style="17" customWidth="1"/>
    <col min="6" max="6" width="2.421875" style="17" customWidth="1"/>
    <col min="7" max="7" width="17.28125" style="17" customWidth="1"/>
    <col min="8" max="8" width="2.28125" style="17" customWidth="1"/>
    <col min="9" max="9" width="20.7109375" style="17" customWidth="1"/>
    <col min="10" max="10" width="2.7109375" style="2" customWidth="1"/>
    <col min="11" max="11" width="9.140625" style="2" customWidth="1"/>
    <col min="23" max="16384" width="9.140625" style="2" customWidth="1"/>
  </cols>
  <sheetData>
    <row r="1" spans="1:23" ht="13.5" customHeight="1">
      <c r="A1" s="1" t="s">
        <v>0</v>
      </c>
      <c r="W1" s="10"/>
    </row>
    <row r="2" ht="14.25">
      <c r="W2" s="10"/>
    </row>
    <row r="3" spans="1:23" ht="14.25">
      <c r="A3" s="1" t="s">
        <v>55</v>
      </c>
      <c r="W3" s="10"/>
    </row>
    <row r="4" spans="1:23" ht="14.25">
      <c r="A4" s="1" t="s">
        <v>1</v>
      </c>
      <c r="W4" s="10"/>
    </row>
    <row r="5" ht="14.25">
      <c r="W5" s="10"/>
    </row>
    <row r="6" spans="1:23" ht="14.25">
      <c r="A6" s="1" t="s">
        <v>2</v>
      </c>
      <c r="W6" s="10"/>
    </row>
    <row r="7" spans="3:23" ht="14.25">
      <c r="C7" s="39" t="s">
        <v>46</v>
      </c>
      <c r="D7" s="40"/>
      <c r="E7" s="40"/>
      <c r="F7" s="16"/>
      <c r="G7" s="39" t="s">
        <v>48</v>
      </c>
      <c r="H7" s="39"/>
      <c r="I7" s="41"/>
      <c r="J7" s="3"/>
      <c r="W7" s="10"/>
    </row>
    <row r="8" spans="3:23" ht="14.25">
      <c r="C8" s="16" t="s">
        <v>58</v>
      </c>
      <c r="D8" s="16"/>
      <c r="E8" s="16" t="s">
        <v>56</v>
      </c>
      <c r="F8" s="16"/>
      <c r="G8" s="16" t="s">
        <v>58</v>
      </c>
      <c r="H8" s="16"/>
      <c r="I8" s="16" t="s">
        <v>56</v>
      </c>
      <c r="J8" s="3"/>
      <c r="W8" s="10"/>
    </row>
    <row r="9" spans="3:23" ht="14.25">
      <c r="C9" s="16" t="s">
        <v>59</v>
      </c>
      <c r="D9" s="16"/>
      <c r="E9" s="16" t="s">
        <v>57</v>
      </c>
      <c r="F9" s="16"/>
      <c r="G9" s="16" t="s">
        <v>59</v>
      </c>
      <c r="H9" s="16"/>
      <c r="I9" s="16" t="s">
        <v>57</v>
      </c>
      <c r="J9" s="3"/>
      <c r="W9" s="10"/>
    </row>
    <row r="10" spans="3:23" ht="14.25">
      <c r="C10" s="16" t="s">
        <v>45</v>
      </c>
      <c r="D10" s="16"/>
      <c r="E10" s="16" t="s">
        <v>45</v>
      </c>
      <c r="F10" s="16"/>
      <c r="G10" s="16" t="s">
        <v>45</v>
      </c>
      <c r="H10" s="16"/>
      <c r="I10" s="16" t="s">
        <v>45</v>
      </c>
      <c r="J10" s="3"/>
      <c r="W10" s="10"/>
    </row>
    <row r="11" spans="3:23" ht="14.25">
      <c r="C11" s="18" t="s">
        <v>60</v>
      </c>
      <c r="D11" s="18"/>
      <c r="E11" s="18" t="s">
        <v>54</v>
      </c>
      <c r="F11" s="18"/>
      <c r="G11" s="18" t="s">
        <v>60</v>
      </c>
      <c r="H11" s="18"/>
      <c r="I11" s="18" t="s">
        <v>54</v>
      </c>
      <c r="J11" s="4"/>
      <c r="W11" s="10"/>
    </row>
    <row r="12" spans="3:23" ht="14.25">
      <c r="C12" s="16" t="s">
        <v>3</v>
      </c>
      <c r="D12" s="16"/>
      <c r="E12" s="16" t="s">
        <v>3</v>
      </c>
      <c r="F12" s="16"/>
      <c r="G12" s="16" t="s">
        <v>3</v>
      </c>
      <c r="H12" s="16"/>
      <c r="I12" s="16" t="s">
        <v>3</v>
      </c>
      <c r="J12" s="3"/>
      <c r="W12" s="10"/>
    </row>
    <row r="13" ht="14.25">
      <c r="W13" s="10"/>
    </row>
    <row r="14" spans="1:23" ht="15" thickBot="1">
      <c r="A14" s="2" t="s">
        <v>4</v>
      </c>
      <c r="B14" s="2" t="s">
        <v>63</v>
      </c>
      <c r="C14" s="28">
        <f>'[2]Consol'!$S$9/1000</f>
        <v>9973.167660000001</v>
      </c>
      <c r="D14" s="19"/>
      <c r="E14" s="28">
        <v>18819</v>
      </c>
      <c r="F14" s="19"/>
      <c r="G14" s="28">
        <f>'[2]Consol'!$S$9/1000</f>
        <v>9973.167660000001</v>
      </c>
      <c r="H14" s="19"/>
      <c r="I14" s="28">
        <v>18819</v>
      </c>
      <c r="J14" s="12"/>
      <c r="W14" s="10"/>
    </row>
    <row r="15" ht="15" thickTop="1">
      <c r="W15" s="10"/>
    </row>
    <row r="16" spans="1:23" ht="15" thickBot="1">
      <c r="A16" s="2" t="s">
        <v>5</v>
      </c>
      <c r="B16" s="2" t="s">
        <v>6</v>
      </c>
      <c r="C16" s="29">
        <v>0</v>
      </c>
      <c r="D16" s="19"/>
      <c r="E16" s="28" t="s">
        <v>23</v>
      </c>
      <c r="F16" s="19"/>
      <c r="G16" s="29">
        <v>0</v>
      </c>
      <c r="H16" s="19"/>
      <c r="I16" s="28" t="s">
        <v>23</v>
      </c>
      <c r="J16" s="13"/>
      <c r="W16" s="10"/>
    </row>
    <row r="17" ht="15" thickTop="1">
      <c r="W17" s="10"/>
    </row>
    <row r="18" spans="1:23" ht="15" thickBot="1">
      <c r="A18" s="2" t="s">
        <v>7</v>
      </c>
      <c r="B18" s="2" t="s">
        <v>64</v>
      </c>
      <c r="C18" s="28">
        <f>'[3]Sheet1'!D15/1000</f>
        <v>496.33133</v>
      </c>
      <c r="D18" s="19"/>
      <c r="E18" s="28">
        <v>107</v>
      </c>
      <c r="F18" s="19"/>
      <c r="G18" s="28">
        <f>'[3]Sheet1'!D15/1000</f>
        <v>496.33133</v>
      </c>
      <c r="H18" s="19"/>
      <c r="I18" s="28">
        <v>107</v>
      </c>
      <c r="J18" s="14"/>
      <c r="W18" s="10"/>
    </row>
    <row r="19" ht="15" thickTop="1">
      <c r="W19" s="10"/>
    </row>
    <row r="20" ht="14.25">
      <c r="W20" s="10"/>
    </row>
    <row r="21" spans="1:23" ht="14.25">
      <c r="A21" s="2" t="s">
        <v>8</v>
      </c>
      <c r="B21" s="2" t="s">
        <v>65</v>
      </c>
      <c r="W21" s="10"/>
    </row>
    <row r="22" spans="2:23" ht="14.25">
      <c r="B22" s="2" t="s">
        <v>66</v>
      </c>
      <c r="W22" s="10"/>
    </row>
    <row r="23" spans="2:23" ht="14.25">
      <c r="B23" s="2" t="s">
        <v>67</v>
      </c>
      <c r="C23" s="17">
        <f>C31-C25-C27</f>
        <v>290.79287999999997</v>
      </c>
      <c r="E23" s="17">
        <v>947</v>
      </c>
      <c r="G23" s="17">
        <f>G31-G25-G27</f>
        <v>290.79287999999997</v>
      </c>
      <c r="I23" s="17">
        <v>947</v>
      </c>
      <c r="J23" s="9"/>
      <c r="W23" s="10"/>
    </row>
    <row r="24" ht="14.25">
      <c r="W24" s="10"/>
    </row>
    <row r="25" spans="1:23" ht="14.25">
      <c r="A25" s="2" t="s">
        <v>5</v>
      </c>
      <c r="B25" s="2" t="s">
        <v>68</v>
      </c>
      <c r="C25" s="17">
        <f>G25</f>
        <v>-44.20623</v>
      </c>
      <c r="E25" s="17">
        <v>-52</v>
      </c>
      <c r="G25" s="17">
        <f>-'[3]Sheet1'!D48/1000</f>
        <v>-44.20623</v>
      </c>
      <c r="I25" s="17">
        <v>-52</v>
      </c>
      <c r="J25" s="9"/>
      <c r="W25" s="10"/>
    </row>
    <row r="26" ht="14.25">
      <c r="W26" s="10"/>
    </row>
    <row r="27" spans="1:23" ht="14.25">
      <c r="A27" s="2" t="s">
        <v>7</v>
      </c>
      <c r="B27" s="2" t="s">
        <v>10</v>
      </c>
      <c r="C27" s="17">
        <f>G27</f>
        <v>-196.56349</v>
      </c>
      <c r="E27" s="17">
        <v>-244</v>
      </c>
      <c r="G27" s="17">
        <f>-'[3]Sheet1'!D36/1000</f>
        <v>-196.56349</v>
      </c>
      <c r="I27" s="17">
        <v>-244</v>
      </c>
      <c r="J27" s="9"/>
      <c r="W27" s="10"/>
    </row>
    <row r="28" spans="3:23" ht="14.25">
      <c r="C28" s="31"/>
      <c r="G28" s="31"/>
      <c r="W28" s="10"/>
    </row>
    <row r="29" spans="4:23" ht="14.25">
      <c r="D29" s="19"/>
      <c r="E29" s="32"/>
      <c r="F29" s="19"/>
      <c r="G29" s="19"/>
      <c r="H29" s="19"/>
      <c r="I29" s="32"/>
      <c r="J29" s="5"/>
      <c r="W29" s="10"/>
    </row>
    <row r="30" spans="1:23" ht="14.25">
      <c r="A30" s="2" t="s">
        <v>11</v>
      </c>
      <c r="B30" s="2" t="s">
        <v>69</v>
      </c>
      <c r="W30" s="10"/>
    </row>
    <row r="31" spans="2:23" ht="14.25">
      <c r="B31" s="2" t="s">
        <v>9</v>
      </c>
      <c r="C31" s="17">
        <f>G31</f>
        <v>50.02315999999995</v>
      </c>
      <c r="E31" s="17">
        <v>651</v>
      </c>
      <c r="G31" s="17">
        <f>'[2]Consol'!$S$12/1000</f>
        <v>50.02315999999995</v>
      </c>
      <c r="I31" s="17">
        <v>651</v>
      </c>
      <c r="J31" s="6"/>
      <c r="W31" s="10"/>
    </row>
    <row r="32" ht="14.25">
      <c r="W32" s="10"/>
    </row>
    <row r="33" spans="1:23" ht="14.25">
      <c r="A33" s="2" t="s">
        <v>70</v>
      </c>
      <c r="B33" s="2" t="s">
        <v>71</v>
      </c>
      <c r="W33" s="10"/>
    </row>
    <row r="34" spans="2:23" ht="14.25">
      <c r="B34" s="2" t="s">
        <v>72</v>
      </c>
      <c r="C34" s="17">
        <f>G34</f>
        <v>118.8573</v>
      </c>
      <c r="E34" s="17">
        <v>116</v>
      </c>
      <c r="G34" s="17">
        <f>'[3]Sheet1'!D51/1000</f>
        <v>118.8573</v>
      </c>
      <c r="I34" s="17">
        <v>116</v>
      </c>
      <c r="W34" s="10"/>
    </row>
    <row r="35" spans="3:23" ht="14.25">
      <c r="C35" s="31"/>
      <c r="G35" s="31"/>
      <c r="J35" s="9"/>
      <c r="W35" s="10"/>
    </row>
    <row r="36" spans="1:23" ht="14.25">
      <c r="A36" s="2" t="s">
        <v>12</v>
      </c>
      <c r="B36" s="2" t="s">
        <v>73</v>
      </c>
      <c r="D36" s="19"/>
      <c r="E36" s="32"/>
      <c r="F36" s="19"/>
      <c r="G36" s="19"/>
      <c r="H36" s="19"/>
      <c r="I36" s="32"/>
      <c r="W36" s="10"/>
    </row>
    <row r="37" spans="2:23" ht="14.25">
      <c r="B37" s="2" t="s">
        <v>13</v>
      </c>
      <c r="C37" s="17">
        <f>SUM(C31:C34)</f>
        <v>168.88045999999994</v>
      </c>
      <c r="E37" s="17">
        <v>767</v>
      </c>
      <c r="G37" s="17">
        <f>SUM(G31:G34)</f>
        <v>168.88045999999994</v>
      </c>
      <c r="I37" s="17">
        <v>767</v>
      </c>
      <c r="J37" s="9"/>
      <c r="W37" s="10"/>
    </row>
    <row r="38" ht="14.25">
      <c r="W38" s="10"/>
    </row>
    <row r="39" spans="1:23" ht="14.25">
      <c r="A39" s="2" t="s">
        <v>14</v>
      </c>
      <c r="B39" s="2" t="s">
        <v>74</v>
      </c>
      <c r="C39" s="17">
        <f>G39</f>
        <v>-51.946349000000005</v>
      </c>
      <c r="E39" s="17">
        <v>-295</v>
      </c>
      <c r="G39" s="17">
        <f>'[2]Consol'!$S$19/1000</f>
        <v>-51.946349000000005</v>
      </c>
      <c r="I39" s="17">
        <v>-295</v>
      </c>
      <c r="J39" s="6"/>
      <c r="W39" s="10"/>
    </row>
    <row r="40" spans="3:23" ht="14.25">
      <c r="C40" s="31"/>
      <c r="G40" s="31"/>
      <c r="J40" s="9"/>
      <c r="W40" s="10"/>
    </row>
    <row r="41" spans="1:23" ht="14.25">
      <c r="A41" s="2" t="s">
        <v>15</v>
      </c>
      <c r="B41" s="2" t="s">
        <v>75</v>
      </c>
      <c r="D41" s="19"/>
      <c r="E41" s="32"/>
      <c r="F41" s="19"/>
      <c r="G41" s="19"/>
      <c r="H41" s="19"/>
      <c r="I41" s="32"/>
      <c r="W41" s="10"/>
    </row>
    <row r="42" spans="2:23" ht="14.25">
      <c r="B42" s="2" t="s">
        <v>76</v>
      </c>
      <c r="C42" s="17">
        <f>SUM(C37:C39)</f>
        <v>116.93411099999994</v>
      </c>
      <c r="E42" s="17">
        <v>472</v>
      </c>
      <c r="G42" s="17">
        <f>SUM(G37:G39)</f>
        <v>116.93411099999994</v>
      </c>
      <c r="I42" s="17">
        <v>472</v>
      </c>
      <c r="J42" s="9"/>
      <c r="W42" s="10"/>
    </row>
    <row r="43" ht="14.25">
      <c r="W43" s="10"/>
    </row>
    <row r="44" spans="2:23" ht="14.25">
      <c r="B44" s="2" t="s">
        <v>16</v>
      </c>
      <c r="C44" s="17">
        <f>G44</f>
        <v>56.46769999999999</v>
      </c>
      <c r="E44" s="17">
        <v>19</v>
      </c>
      <c r="G44" s="17">
        <f>-'[3]Sheet1'!D24/1000</f>
        <v>56.46769999999999</v>
      </c>
      <c r="I44" s="17">
        <v>19</v>
      </c>
      <c r="J44" s="6"/>
      <c r="W44" s="10"/>
    </row>
    <row r="45" spans="3:23" ht="14.25">
      <c r="C45" s="31"/>
      <c r="G45" s="31"/>
      <c r="J45" s="9"/>
      <c r="W45" s="10"/>
    </row>
    <row r="46" spans="1:23" ht="14.25">
      <c r="A46" s="2" t="s">
        <v>77</v>
      </c>
      <c r="B46" s="2" t="s">
        <v>78</v>
      </c>
      <c r="D46" s="19"/>
      <c r="E46" s="32"/>
      <c r="F46" s="19"/>
      <c r="G46" s="19"/>
      <c r="H46" s="19"/>
      <c r="I46" s="32"/>
      <c r="W46" s="10"/>
    </row>
    <row r="47" spans="2:23" ht="15" thickBot="1">
      <c r="B47" s="2" t="s">
        <v>17</v>
      </c>
      <c r="C47" s="28">
        <f>SUM(C42:C44)</f>
        <v>173.40181099999992</v>
      </c>
      <c r="D47" s="19"/>
      <c r="E47" s="28">
        <v>491</v>
      </c>
      <c r="F47" s="19"/>
      <c r="G47" s="28">
        <f>SUM(G42:G44)</f>
        <v>173.40181099999992</v>
      </c>
      <c r="H47" s="19"/>
      <c r="I47" s="28">
        <v>491</v>
      </c>
      <c r="J47" s="11"/>
      <c r="W47" s="10"/>
    </row>
    <row r="48" spans="3:23" ht="15" thickTop="1">
      <c r="C48" s="36"/>
      <c r="D48" s="30"/>
      <c r="E48" s="30"/>
      <c r="F48" s="30"/>
      <c r="G48" s="36"/>
      <c r="H48" s="30"/>
      <c r="I48" s="30"/>
      <c r="W48" s="10"/>
    </row>
    <row r="49" spans="3:23" ht="14.25">
      <c r="C49" s="19"/>
      <c r="G49" s="19"/>
      <c r="J49" s="6"/>
      <c r="W49" s="10"/>
    </row>
    <row r="50" spans="3:23" ht="14.25">
      <c r="C50" s="19"/>
      <c r="D50" s="19"/>
      <c r="E50" s="19"/>
      <c r="F50" s="19"/>
      <c r="G50" s="19"/>
      <c r="J50" s="14"/>
      <c r="W50" s="10"/>
    </row>
    <row r="51" ht="12.75">
      <c r="J51" s="6"/>
    </row>
    <row r="52" ht="12.75">
      <c r="J52" s="3"/>
    </row>
    <row r="53" spans="3:10" ht="12.75">
      <c r="C53" s="39" t="s">
        <v>46</v>
      </c>
      <c r="D53" s="40"/>
      <c r="E53" s="40"/>
      <c r="F53" s="16"/>
      <c r="G53" s="39" t="s">
        <v>48</v>
      </c>
      <c r="H53" s="40"/>
      <c r="I53" s="40"/>
      <c r="J53" s="3"/>
    </row>
    <row r="54" spans="3:10" ht="12.75">
      <c r="C54" s="16" t="s">
        <v>58</v>
      </c>
      <c r="D54" s="16"/>
      <c r="E54" s="16" t="s">
        <v>47</v>
      </c>
      <c r="F54" s="16"/>
      <c r="G54" s="16" t="s">
        <v>58</v>
      </c>
      <c r="H54" s="16"/>
      <c r="I54" s="16" t="s">
        <v>47</v>
      </c>
      <c r="J54" s="3"/>
    </row>
    <row r="55" spans="3:10" ht="12.75">
      <c r="C55" s="16" t="s">
        <v>59</v>
      </c>
      <c r="D55" s="16"/>
      <c r="E55" s="16" t="s">
        <v>45</v>
      </c>
      <c r="F55" s="16"/>
      <c r="G55" s="16" t="s">
        <v>59</v>
      </c>
      <c r="H55" s="16"/>
      <c r="I55" s="16" t="s">
        <v>49</v>
      </c>
      <c r="J55" s="4"/>
    </row>
    <row r="56" spans="3:10" ht="12.75">
      <c r="C56" s="16" t="s">
        <v>45</v>
      </c>
      <c r="D56" s="18"/>
      <c r="E56" s="18" t="s">
        <v>54</v>
      </c>
      <c r="F56" s="18"/>
      <c r="G56" s="16" t="s">
        <v>45</v>
      </c>
      <c r="H56" s="18"/>
      <c r="I56" s="18" t="s">
        <v>54</v>
      </c>
      <c r="J56" s="3"/>
    </row>
    <row r="57" spans="3:9" ht="12.75">
      <c r="C57" s="18" t="s">
        <v>60</v>
      </c>
      <c r="D57" s="16"/>
      <c r="E57" s="16" t="s">
        <v>3</v>
      </c>
      <c r="F57" s="16"/>
      <c r="G57" s="18" t="s">
        <v>60</v>
      </c>
      <c r="H57" s="16"/>
      <c r="I57" s="16" t="s">
        <v>3</v>
      </c>
    </row>
    <row r="58" spans="3:10" ht="12.75">
      <c r="C58" s="16" t="s">
        <v>3</v>
      </c>
      <c r="G58" s="16" t="s">
        <v>3</v>
      </c>
      <c r="J58" s="5"/>
    </row>
    <row r="59" spans="1:10" ht="12.75">
      <c r="A59" s="2" t="s">
        <v>79</v>
      </c>
      <c r="B59" s="2" t="s">
        <v>18</v>
      </c>
      <c r="C59" s="30">
        <f>G59</f>
        <v>0</v>
      </c>
      <c r="E59" s="17" t="s">
        <v>23</v>
      </c>
      <c r="G59" s="30">
        <v>0</v>
      </c>
      <c r="I59" s="17" t="s">
        <v>23</v>
      </c>
      <c r="J59" s="5"/>
    </row>
    <row r="60" spans="2:10" ht="12.75">
      <c r="B60" s="2" t="s">
        <v>16</v>
      </c>
      <c r="C60" s="35">
        <f>G60</f>
        <v>0</v>
      </c>
      <c r="E60" s="17" t="s">
        <v>23</v>
      </c>
      <c r="G60" s="35">
        <v>0</v>
      </c>
      <c r="I60" s="17" t="s">
        <v>23</v>
      </c>
      <c r="J60" s="6"/>
    </row>
    <row r="61" spans="2:10" ht="12.75">
      <c r="B61" s="2" t="s">
        <v>19</v>
      </c>
      <c r="C61" s="30"/>
      <c r="D61" s="19"/>
      <c r="E61" s="32"/>
      <c r="F61" s="19"/>
      <c r="G61" s="36"/>
      <c r="H61" s="19"/>
      <c r="I61" s="32"/>
      <c r="J61" s="13"/>
    </row>
    <row r="62" spans="2:9" ht="13.5" thickBot="1">
      <c r="B62" s="2" t="s">
        <v>24</v>
      </c>
      <c r="C62" s="29">
        <f>SUM(C59:C61)</f>
        <v>0</v>
      </c>
      <c r="D62" s="19"/>
      <c r="E62" s="28" t="s">
        <v>23</v>
      </c>
      <c r="F62" s="19"/>
      <c r="G62" s="29">
        <f>SUM(G59:G61)</f>
        <v>0</v>
      </c>
      <c r="H62" s="19"/>
      <c r="I62" s="28" t="s">
        <v>23</v>
      </c>
    </row>
    <row r="63" ht="13.5" thickTop="1">
      <c r="G63" s="30"/>
    </row>
    <row r="64" spans="1:10" ht="12.75">
      <c r="A64" s="2" t="s">
        <v>80</v>
      </c>
      <c r="B64" s="2" t="s">
        <v>81</v>
      </c>
      <c r="J64" s="14"/>
    </row>
    <row r="65" spans="2:9" ht="13.5" thickBot="1">
      <c r="B65" s="2" t="s">
        <v>82</v>
      </c>
      <c r="C65" s="28">
        <f>C47</f>
        <v>173.40181099999992</v>
      </c>
      <c r="D65" s="19"/>
      <c r="E65" s="28">
        <v>491</v>
      </c>
      <c r="F65" s="19"/>
      <c r="G65" s="28">
        <f>G47</f>
        <v>173.40181099999992</v>
      </c>
      <c r="H65" s="19"/>
      <c r="I65" s="28">
        <v>491</v>
      </c>
    </row>
    <row r="66" ht="13.5" thickTop="1"/>
    <row r="67" spans="1:2" ht="12.75">
      <c r="A67" s="2">
        <v>3</v>
      </c>
      <c r="B67" s="2" t="s">
        <v>83</v>
      </c>
    </row>
    <row r="68" ht="12.75">
      <c r="B68" s="2" t="s">
        <v>20</v>
      </c>
    </row>
    <row r="69" ht="12.75">
      <c r="B69" s="2" t="s">
        <v>21</v>
      </c>
    </row>
    <row r="71" spans="2:10" ht="12.75">
      <c r="B71" s="2" t="s">
        <v>22</v>
      </c>
      <c r="J71" s="15"/>
    </row>
    <row r="72" spans="2:9" ht="13.5" thickBot="1">
      <c r="B72" s="2" t="s">
        <v>25</v>
      </c>
      <c r="C72" s="34">
        <f>G72</f>
        <v>1.0837613187499995</v>
      </c>
      <c r="D72" s="33"/>
      <c r="E72" s="34">
        <v>3.07</v>
      </c>
      <c r="F72" s="33"/>
      <c r="G72" s="34">
        <f>G65/16000*100</f>
        <v>1.0837613187499995</v>
      </c>
      <c r="H72" s="33"/>
      <c r="I72" s="34">
        <v>3.07</v>
      </c>
    </row>
    <row r="73" ht="13.5" thickTop="1"/>
    <row r="74" spans="2:10" ht="12.75">
      <c r="B74" s="2" t="s">
        <v>26</v>
      </c>
      <c r="J74" s="15"/>
    </row>
    <row r="75" spans="2:9" ht="13.5" thickBot="1">
      <c r="B75" s="2" t="s">
        <v>25</v>
      </c>
      <c r="C75" s="28" t="s">
        <v>62</v>
      </c>
      <c r="D75" s="33"/>
      <c r="E75" s="34" t="s">
        <v>62</v>
      </c>
      <c r="F75" s="33"/>
      <c r="G75" s="34" t="s">
        <v>62</v>
      </c>
      <c r="H75" s="33"/>
      <c r="I75" s="34" t="s">
        <v>62</v>
      </c>
    </row>
    <row r="76" ht="13.5" thickTop="1"/>
    <row r="77" ht="12.75">
      <c r="J77" s="3"/>
    </row>
    <row r="78" ht="12.75">
      <c r="J78" s="3"/>
    </row>
    <row r="79" ht="12.75">
      <c r="J79" s="4"/>
    </row>
    <row r="80" ht="12.75">
      <c r="J80" s="3"/>
    </row>
    <row r="82" ht="12.75">
      <c r="J82" s="8"/>
    </row>
    <row r="83" spans="1:10" ht="12.75">
      <c r="A83" s="1" t="s">
        <v>27</v>
      </c>
      <c r="J83" s="9"/>
    </row>
    <row r="84" spans="4:10" ht="12.75">
      <c r="D84" s="16"/>
      <c r="E84" s="16" t="s">
        <v>50</v>
      </c>
      <c r="F84" s="16"/>
      <c r="G84" s="16"/>
      <c r="H84" s="16"/>
      <c r="I84" s="16" t="s">
        <v>52</v>
      </c>
      <c r="J84" s="9"/>
    </row>
    <row r="85" spans="4:10" ht="12.75">
      <c r="D85" s="16"/>
      <c r="E85" s="16" t="s">
        <v>51</v>
      </c>
      <c r="F85" s="16"/>
      <c r="G85" s="16"/>
      <c r="H85" s="16"/>
      <c r="I85" s="16" t="s">
        <v>53</v>
      </c>
      <c r="J85" s="8"/>
    </row>
    <row r="86" spans="4:10" ht="12.75">
      <c r="D86" s="18"/>
      <c r="E86" s="18" t="s">
        <v>60</v>
      </c>
      <c r="F86" s="18"/>
      <c r="G86" s="18"/>
      <c r="H86" s="18"/>
      <c r="I86" s="18" t="s">
        <v>61</v>
      </c>
      <c r="J86" s="8"/>
    </row>
    <row r="87" spans="4:9" ht="12.75">
      <c r="D87" s="16"/>
      <c r="E87" s="16" t="s">
        <v>3</v>
      </c>
      <c r="F87" s="16"/>
      <c r="G87" s="16"/>
      <c r="H87" s="16"/>
      <c r="I87" s="16" t="s">
        <v>3</v>
      </c>
    </row>
    <row r="89" spans="1:10" ht="12.75">
      <c r="A89" s="5">
        <v>1</v>
      </c>
      <c r="B89" s="2" t="s">
        <v>84</v>
      </c>
      <c r="E89" s="17">
        <f>'[2]Consol'!$S$43/1000</f>
        <v>7200.5084793</v>
      </c>
      <c r="I89" s="19">
        <f>'[1]CONSO'!$S$78/1000</f>
        <v>6924.005281300001</v>
      </c>
      <c r="J89" s="8"/>
    </row>
    <row r="90" spans="1:10" ht="12.75">
      <c r="A90" s="5">
        <v>2</v>
      </c>
      <c r="B90" s="2" t="s">
        <v>28</v>
      </c>
      <c r="E90" s="17">
        <f>'[2]Consol'!$S$46/1000</f>
        <v>1573.7384</v>
      </c>
      <c r="I90" s="19">
        <f>'[1]CONSO'!$S$81/1000</f>
        <v>1352.276</v>
      </c>
      <c r="J90" s="8"/>
    </row>
    <row r="91" spans="1:10" ht="12.75">
      <c r="A91" s="5">
        <v>3</v>
      </c>
      <c r="B91" s="2" t="s">
        <v>29</v>
      </c>
      <c r="E91" s="17">
        <f>'[2]Consol'!$S$47/1000</f>
        <v>60</v>
      </c>
      <c r="I91" s="19">
        <f>'[1]CONSO'!$S$82/1000</f>
        <v>60</v>
      </c>
      <c r="J91" s="8"/>
    </row>
    <row r="92" ht="12.75">
      <c r="A92" s="5"/>
    </row>
    <row r="93" spans="1:2" ht="12.75">
      <c r="A93" s="5">
        <v>4</v>
      </c>
      <c r="B93" s="2" t="s">
        <v>30</v>
      </c>
    </row>
    <row r="94" spans="1:10" ht="12.75">
      <c r="A94" s="5"/>
      <c r="B94" s="7" t="s">
        <v>85</v>
      </c>
      <c r="E94" s="20">
        <f>'[2]Consol'!$S$50/1000</f>
        <v>6594.033924</v>
      </c>
      <c r="I94" s="20">
        <f>7996853/1000</f>
        <v>7996.853</v>
      </c>
      <c r="J94" s="8"/>
    </row>
    <row r="95" spans="1:10" ht="12.75">
      <c r="A95" s="5"/>
      <c r="B95" s="7" t="s">
        <v>86</v>
      </c>
      <c r="E95" s="21">
        <f>'[2]Consol'!$S$51/1000</f>
        <v>11783.56712</v>
      </c>
      <c r="I95" s="21">
        <f>13030741/1000</f>
        <v>13030.741</v>
      </c>
      <c r="J95" s="8"/>
    </row>
    <row r="96" spans="1:10" ht="12.75">
      <c r="A96" s="5"/>
      <c r="B96" s="7" t="s">
        <v>31</v>
      </c>
      <c r="E96" s="21">
        <f>('[2]Consol'!$S$54+'[2]Consol'!$S$53)/1000</f>
        <v>5739.763138</v>
      </c>
      <c r="I96" s="21">
        <f>(2696457+4588246)/1000</f>
        <v>7284.703</v>
      </c>
      <c r="J96" s="8"/>
    </row>
    <row r="97" spans="1:10" ht="12.75">
      <c r="A97" s="5"/>
      <c r="B97" s="7" t="s">
        <v>32</v>
      </c>
      <c r="E97" s="22">
        <f>'[2]Consol'!$S$52/1000-153864/1000</f>
        <v>6522.902873</v>
      </c>
      <c r="I97" s="22">
        <f>5234124/1000</f>
        <v>5234.124</v>
      </c>
      <c r="J97" s="9"/>
    </row>
    <row r="98" spans="1:10" ht="12.75">
      <c r="A98" s="5"/>
      <c r="B98" s="7"/>
      <c r="E98" s="17">
        <f>SUM(E94:E97)</f>
        <v>30640.267054999997</v>
      </c>
      <c r="I98" s="19">
        <f>SUM(I94:I97)</f>
        <v>33546.421</v>
      </c>
      <c r="J98" s="9"/>
    </row>
    <row r="99" spans="1:10" ht="12.75">
      <c r="A99" s="5"/>
      <c r="J99" s="9"/>
    </row>
    <row r="100" spans="1:2" ht="12.75">
      <c r="A100" s="5">
        <v>5</v>
      </c>
      <c r="B100" s="2" t="s">
        <v>33</v>
      </c>
    </row>
    <row r="101" spans="1:10" ht="12.75">
      <c r="A101" s="5"/>
      <c r="B101" s="7" t="s">
        <v>87</v>
      </c>
      <c r="E101" s="20">
        <f>'[2]Consol'!$S$61/1000-1952479/1000</f>
        <v>3215.10625</v>
      </c>
      <c r="I101" s="20">
        <f>4776301/1000</f>
        <v>4776.301</v>
      </c>
      <c r="J101" s="8"/>
    </row>
    <row r="102" spans="1:10" ht="12.75">
      <c r="A102" s="5"/>
      <c r="B102" s="7" t="s">
        <v>88</v>
      </c>
      <c r="E102" s="21">
        <f>'[2]Consol'!$S$62/1000</f>
        <v>1388.163107</v>
      </c>
      <c r="I102" s="21">
        <f>(1355120)/1000</f>
        <v>1355.12</v>
      </c>
      <c r="J102" s="8"/>
    </row>
    <row r="103" spans="1:10" ht="12.75">
      <c r="A103" s="5"/>
      <c r="B103" s="7" t="s">
        <v>34</v>
      </c>
      <c r="E103" s="21">
        <f>'[2]Consol'!$S$69/1000-('[3]Sheet1'!D69/1000)</f>
        <v>3220.34126</v>
      </c>
      <c r="I103" s="38">
        <f>(4186457+107947)/1000</f>
        <v>4294.404</v>
      </c>
      <c r="J103" s="8"/>
    </row>
    <row r="104" spans="1:9" ht="12.75">
      <c r="A104" s="5"/>
      <c r="B104" s="7" t="s">
        <v>89</v>
      </c>
      <c r="E104" s="21">
        <f>'[2]Consol'!$S$63/1000</f>
        <v>317.712728</v>
      </c>
      <c r="I104" s="21">
        <f>479902/1000</f>
        <v>479.902</v>
      </c>
    </row>
    <row r="105" spans="1:9" ht="12.75">
      <c r="A105" s="5"/>
      <c r="B105" s="7" t="s">
        <v>35</v>
      </c>
      <c r="E105" s="22">
        <f>'[3]Sheet1'!D54/1000</f>
        <v>1798.614</v>
      </c>
      <c r="I105" s="23">
        <f>2128866/1000</f>
        <v>2128.866</v>
      </c>
    </row>
    <row r="106" spans="1:10" ht="12.75">
      <c r="A106" s="5"/>
      <c r="B106" s="7"/>
      <c r="E106" s="17">
        <f>SUM(E101:E105)</f>
        <v>9939.937345</v>
      </c>
      <c r="I106" s="24">
        <f>SUM(I101:I105)</f>
        <v>13034.593</v>
      </c>
      <c r="J106" s="8"/>
    </row>
    <row r="107" ht="12.75">
      <c r="A107" s="5"/>
    </row>
    <row r="108" spans="1:10" ht="13.5" thickBot="1">
      <c r="A108" s="5">
        <v>6</v>
      </c>
      <c r="B108" s="2" t="s">
        <v>90</v>
      </c>
      <c r="E108" s="26">
        <f>E98-E106</f>
        <v>20700.329709999998</v>
      </c>
      <c r="I108" s="25">
        <f>I98-I106</f>
        <v>20511.828</v>
      </c>
      <c r="J108" s="9"/>
    </row>
    <row r="109" spans="1:10" ht="13.5" thickTop="1">
      <c r="A109" s="5"/>
      <c r="J109" s="8"/>
    </row>
    <row r="110" spans="1:10" ht="13.5" thickBot="1">
      <c r="A110" s="5"/>
      <c r="E110" s="26">
        <f>SUM(E89:E91)+E108</f>
        <v>29534.5765893</v>
      </c>
      <c r="I110" s="26">
        <f>I108+SUM(I89:I91)</f>
        <v>28848.109281300003</v>
      </c>
      <c r="J110" s="8"/>
    </row>
    <row r="111" ht="13.5" thickTop="1">
      <c r="A111" s="5"/>
    </row>
    <row r="112" spans="1:10" ht="12.75">
      <c r="A112" s="5">
        <v>7</v>
      </c>
      <c r="B112" s="2" t="s">
        <v>36</v>
      </c>
      <c r="J112" s="8"/>
    </row>
    <row r="113" spans="1:10" ht="12.75">
      <c r="A113" s="5"/>
      <c r="B113" s="2" t="s">
        <v>37</v>
      </c>
      <c r="E113" s="17">
        <f>'[2]Consol'!$S$79/1000</f>
        <v>16000</v>
      </c>
      <c r="I113" s="17">
        <f>'[1]CONSO'!$S$114/1000</f>
        <v>16000</v>
      </c>
      <c r="J113" s="9"/>
    </row>
    <row r="114" spans="1:10" ht="12.75">
      <c r="A114" s="5"/>
      <c r="B114" s="2" t="s">
        <v>38</v>
      </c>
      <c r="J114" s="9"/>
    </row>
    <row r="115" spans="1:10" ht="12.75">
      <c r="A115" s="5"/>
      <c r="B115" s="7" t="s">
        <v>39</v>
      </c>
      <c r="E115" s="17">
        <f>'[2]Consol'!$S$84/1000+36</f>
        <v>904</v>
      </c>
      <c r="I115" s="17">
        <f>903600/1000</f>
        <v>903.6</v>
      </c>
      <c r="J115" s="9"/>
    </row>
    <row r="116" spans="1:9" ht="12.75">
      <c r="A116" s="5"/>
      <c r="B116" s="7" t="s">
        <v>40</v>
      </c>
      <c r="E116" s="17">
        <f>('[2]Consol'!$S$80+'[2]Consol'!$S$81)/1000</f>
        <v>9218.518580000002</v>
      </c>
      <c r="I116" s="17">
        <f>9018225/1000</f>
        <v>9018.225</v>
      </c>
    </row>
    <row r="117" spans="1:10" ht="12.75">
      <c r="A117" s="5"/>
      <c r="B117" s="7" t="s">
        <v>44</v>
      </c>
      <c r="E117" s="17">
        <f>('[2]Consol'!$S$82)/1000-36</f>
        <v>1393.79592</v>
      </c>
      <c r="I117" s="17">
        <f>1373205/1000</f>
        <v>1373.205</v>
      </c>
      <c r="J117" s="14"/>
    </row>
    <row r="118" ht="12.75">
      <c r="A118" s="5"/>
    </row>
    <row r="119" spans="1:9" ht="12.75">
      <c r="A119" s="5">
        <v>8</v>
      </c>
      <c r="B119" s="2" t="s">
        <v>41</v>
      </c>
      <c r="E119" s="17">
        <f>'[2]Consol'!$S$85/1000</f>
        <v>690.9283</v>
      </c>
      <c r="I119" s="17">
        <f>747396/1000</f>
        <v>747.396</v>
      </c>
    </row>
    <row r="120" spans="1:9" ht="12.75">
      <c r="A120" s="5">
        <v>9</v>
      </c>
      <c r="B120" s="2" t="s">
        <v>42</v>
      </c>
      <c r="E120" s="17">
        <f>'[3]Sheet1'!D69/1000</f>
        <v>949.3068000000001</v>
      </c>
      <c r="I120" s="27">
        <f>427653/1000</f>
        <v>427.653</v>
      </c>
    </row>
    <row r="121" spans="1:9" ht="12.75">
      <c r="A121" s="5">
        <v>10</v>
      </c>
      <c r="B121" s="2" t="s">
        <v>43</v>
      </c>
      <c r="E121" s="17">
        <f>-'[2]Consol'!$S$74/1000</f>
        <v>378.026</v>
      </c>
      <c r="I121" s="17">
        <f>378026/1000</f>
        <v>378.026</v>
      </c>
    </row>
    <row r="122" spans="1:9" ht="13.5" thickBot="1">
      <c r="A122" s="5"/>
      <c r="E122" s="26">
        <f>SUM(E113:E121)</f>
        <v>29534.575600000004</v>
      </c>
      <c r="I122" s="26">
        <f>SUM(I113:I121)-0.5</f>
        <v>28847.605</v>
      </c>
    </row>
    <row r="123" ht="13.5" thickTop="1">
      <c r="A123" s="5"/>
    </row>
    <row r="124" spans="1:9" ht="13.5" thickBot="1">
      <c r="A124" s="5">
        <v>11</v>
      </c>
      <c r="B124" s="2" t="s">
        <v>91</v>
      </c>
      <c r="E124" s="34">
        <f>'[3]Sheet1'!F74</f>
        <v>1.7197696562500002</v>
      </c>
      <c r="I124" s="37">
        <f>'[3]Sheet1'!H74</f>
        <v>1.7059375</v>
      </c>
    </row>
    <row r="125" ht="13.5" thickTop="1"/>
  </sheetData>
  <mergeCells count="4">
    <mergeCell ref="C7:E7"/>
    <mergeCell ref="G7:I7"/>
    <mergeCell ref="C53:E53"/>
    <mergeCell ref="G53:I53"/>
  </mergeCells>
  <printOptions/>
  <pageMargins left="0.24" right="0.25" top="0.38" bottom="0.53" header="0.36" footer="0.29"/>
  <pageSetup horizontalDpi="600" verticalDpi="600" orientation="portrait" paperSize="9" scale="75" r:id="rId1"/>
  <rowBreaks count="3" manualBreakCount="3">
    <brk id="47" min="11" max="21" man="1"/>
    <brk id="52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OIL &amp; GAS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SAAG OIL &amp; GAS SDN BHD</dc:creator>
  <cp:keywords/>
  <dc:description/>
  <cp:lastModifiedBy>PFA CORPORATE SERVICES S/B</cp:lastModifiedBy>
  <cp:lastPrinted>2001-05-18T08:26:28Z</cp:lastPrinted>
  <dcterms:created xsi:type="dcterms:W3CDTF">1999-09-27T03:59:33Z</dcterms:created>
  <dcterms:modified xsi:type="dcterms:W3CDTF">2001-05-18T08:27:20Z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